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SPI\Kaufman Award\"/>
    </mc:Choice>
  </mc:AlternateContent>
  <bookViews>
    <workbookView xWindow="0" yWindow="600" windowWidth="28800" windowHeight="11610"/>
  </bookViews>
  <sheets>
    <sheet name="2018" sheetId="1" r:id="rId1"/>
    <sheet name="Barrio 31" sheetId="2" r:id="rId2"/>
  </sheets>
  <calcPr calcId="162913"/>
</workbook>
</file>

<file path=xl/calcChain.xml><?xml version="1.0" encoding="utf-8"?>
<calcChain xmlns="http://schemas.openxmlformats.org/spreadsheetml/2006/main">
  <c r="D31" i="2" l="1"/>
  <c r="D32" i="2" s="1"/>
  <c r="G30" i="2"/>
  <c r="E30" i="2"/>
  <c r="E28" i="2"/>
  <c r="F28" i="2" s="1"/>
  <c r="G28" i="2" s="1"/>
  <c r="H28" i="2" s="1"/>
  <c r="E27" i="2"/>
  <c r="E31" i="2" s="1"/>
  <c r="E25" i="2"/>
  <c r="D25" i="2"/>
  <c r="D33" i="2" s="1"/>
  <c r="D35" i="2" s="1"/>
  <c r="F24" i="2"/>
  <c r="G24" i="2" s="1"/>
  <c r="H24" i="2" s="1"/>
  <c r="E24" i="2"/>
  <c r="F23" i="2"/>
  <c r="F25" i="2" s="1"/>
  <c r="E23" i="2"/>
  <c r="E20" i="2"/>
  <c r="F20" i="2" s="1"/>
  <c r="G20" i="2" s="1"/>
  <c r="H20" i="2" s="1"/>
  <c r="D18" i="2"/>
  <c r="E18" i="2" s="1"/>
  <c r="F18" i="2" s="1"/>
  <c r="G18" i="2" s="1"/>
  <c r="H18" i="2" s="1"/>
  <c r="E17" i="2"/>
  <c r="F17" i="2" s="1"/>
  <c r="G17" i="2" s="1"/>
  <c r="H17" i="2" s="1"/>
  <c r="D17" i="2"/>
  <c r="E15" i="2"/>
  <c r="F15" i="2" s="1"/>
  <c r="G15" i="2" s="1"/>
  <c r="H15" i="2" s="1"/>
  <c r="E14" i="2"/>
  <c r="F14" i="2" s="1"/>
  <c r="G14" i="2" s="1"/>
  <c r="H14" i="2" s="1"/>
  <c r="E13" i="2"/>
  <c r="F13" i="2" s="1"/>
  <c r="G13" i="2" s="1"/>
  <c r="H13" i="2" s="1"/>
  <c r="D11" i="2"/>
  <c r="E10" i="2"/>
  <c r="E11" i="2" s="1"/>
  <c r="E9" i="2"/>
  <c r="D9" i="2"/>
  <c r="D8" i="2"/>
  <c r="D7" i="2"/>
  <c r="D6" i="2"/>
  <c r="D21" i="2" s="1"/>
  <c r="D34" i="2" s="1"/>
  <c r="D36" i="2" s="1"/>
  <c r="E5" i="2"/>
  <c r="D5" i="2"/>
  <c r="D19" i="2" s="1"/>
  <c r="E19" i="2" s="1"/>
  <c r="F19" i="2" s="1"/>
  <c r="G19" i="2" s="1"/>
  <c r="H19" i="2" s="1"/>
  <c r="F4" i="2"/>
  <c r="F9" i="2" s="1"/>
  <c r="E4" i="2"/>
  <c r="E4" i="1"/>
  <c r="E32" i="2" l="1"/>
  <c r="E33" i="2"/>
  <c r="E35" i="2" s="1"/>
  <c r="F6" i="2"/>
  <c r="E7" i="2"/>
  <c r="F8" i="2"/>
  <c r="F7" i="2"/>
  <c r="E8" i="2"/>
  <c r="G23" i="2"/>
  <c r="F27" i="2"/>
  <c r="G4" i="2"/>
  <c r="F5" i="2"/>
  <c r="E6" i="2"/>
  <c r="E21" i="2" s="1"/>
  <c r="E34" i="2" s="1"/>
  <c r="E36" i="2" s="1"/>
  <c r="F10" i="2"/>
  <c r="F11" i="2" l="1"/>
  <c r="F21" i="2" s="1"/>
  <c r="F34" i="2" s="1"/>
  <c r="F36" i="2" s="1"/>
  <c r="G10" i="2"/>
  <c r="G27" i="2"/>
  <c r="F31" i="2"/>
  <c r="F32" i="2" s="1"/>
  <c r="F33" i="2" s="1"/>
  <c r="F35" i="2" s="1"/>
  <c r="G25" i="2"/>
  <c r="H23" i="2"/>
  <c r="H25" i="2" s="1"/>
  <c r="G8" i="2"/>
  <c r="G7" i="2"/>
  <c r="G6" i="2"/>
  <c r="G9" i="2"/>
  <c r="G5" i="2"/>
  <c r="H4" i="2"/>
  <c r="H7" i="2" l="1"/>
  <c r="H9" i="2"/>
  <c r="H5" i="2"/>
  <c r="H6" i="2"/>
  <c r="H21" i="2" s="1"/>
  <c r="H34" i="2" s="1"/>
  <c r="H36" i="2" s="1"/>
  <c r="H8" i="2"/>
  <c r="H27" i="2"/>
  <c r="H31" i="2" s="1"/>
  <c r="H32" i="2" s="1"/>
  <c r="H33" i="2" s="1"/>
  <c r="H35" i="2" s="1"/>
  <c r="G31" i="2"/>
  <c r="G32" i="2" s="1"/>
  <c r="G33" i="2" s="1"/>
  <c r="G35" i="2" s="1"/>
  <c r="G11" i="2"/>
  <c r="G21" i="2" s="1"/>
  <c r="G34" i="2" s="1"/>
  <c r="G36" i="2" s="1"/>
  <c r="H10" i="2"/>
  <c r="H11" i="2" s="1"/>
</calcChain>
</file>

<file path=xl/sharedStrings.xml><?xml version="1.0" encoding="utf-8"?>
<sst xmlns="http://schemas.openxmlformats.org/spreadsheetml/2006/main" count="137" uniqueCount="62">
  <si>
    <t xml:space="preserve">RKA NOMINATIONS CRITERIA </t>
  </si>
  <si>
    <t>RKA STANDARDS</t>
  </si>
  <si>
    <t>2018 CANDIDATES</t>
  </si>
  <si>
    <t>BARRIO 31</t>
  </si>
  <si>
    <t>BARCELONA ACTIVA</t>
  </si>
  <si>
    <t>ELEMENTOS ARGENTINOS</t>
  </si>
  <si>
    <t>COLON PANAMA</t>
  </si>
  <si>
    <t>ISPI CHINA</t>
  </si>
  <si>
    <t>GENESYS AT THE CROSSROADS</t>
  </si>
  <si>
    <t>HPT STANDARDS</t>
  </si>
  <si>
    <t>Focus on outcomes</t>
  </si>
  <si>
    <t>X</t>
  </si>
  <si>
    <t>Systems view</t>
  </si>
  <si>
    <t>Partnerships</t>
  </si>
  <si>
    <t>Syst. Needs Assessment</t>
  </si>
  <si>
    <t>Syst. Perf. Analysis</t>
  </si>
  <si>
    <t>Syst,. Design</t>
  </si>
  <si>
    <t>Syst. Requirements</t>
  </si>
  <si>
    <t>Syst. Solution el.</t>
  </si>
  <si>
    <t>Syst. Implementation</t>
  </si>
  <si>
    <t>Syst. Evauation</t>
  </si>
  <si>
    <t>MEGA STANDARDS</t>
  </si>
  <si>
    <t>MICRO RESULTS.</t>
  </si>
  <si>
    <t>A</t>
  </si>
  <si>
    <t>MACRO RESULTS</t>
  </si>
  <si>
    <t>B</t>
  </si>
  <si>
    <t>MEGA RESULTS</t>
  </si>
  <si>
    <t>A+</t>
  </si>
  <si>
    <t>YEARS</t>
  </si>
  <si>
    <t>MEGA TOP LINE (Value added to)</t>
  </si>
  <si>
    <t>Customers</t>
  </si>
  <si>
    <t>n</t>
  </si>
  <si>
    <t>Increased revenue</t>
  </si>
  <si>
    <t>Cost savings</t>
  </si>
  <si>
    <t>Increased productivity</t>
  </si>
  <si>
    <t>Human Capital appreciation</t>
  </si>
  <si>
    <t xml:space="preserve">Intellectual capital revenue </t>
  </si>
  <si>
    <t>Stokholders</t>
  </si>
  <si>
    <t>Increased revenue (shares, dividends)</t>
  </si>
  <si>
    <t>Environment</t>
  </si>
  <si>
    <t xml:space="preserve">Reduced negative impact </t>
  </si>
  <si>
    <t>Increased renewable assets</t>
  </si>
  <si>
    <t>Increase in non-renewable assets</t>
  </si>
  <si>
    <t>Ecosystem, community</t>
  </si>
  <si>
    <t>Direct jobs</t>
  </si>
  <si>
    <t>Indirect jobs</t>
  </si>
  <si>
    <t>Tax revenue</t>
  </si>
  <si>
    <t>Reduced social costs (illness, crime, etc.)</t>
  </si>
  <si>
    <t>TOTAL MEGA REVENUE</t>
  </si>
  <si>
    <t>MACRO TOP LINE (Benefits for organization)</t>
  </si>
  <si>
    <t>TOTAL MACRO REVENUE</t>
  </si>
  <si>
    <t>MICRO PRODUCTS AND SERVICES</t>
  </si>
  <si>
    <t>Products</t>
  </si>
  <si>
    <t>Services</t>
  </si>
  <si>
    <t>COSTS</t>
  </si>
  <si>
    <t>Fixed costs</t>
  </si>
  <si>
    <t>Variable costs</t>
  </si>
  <si>
    <t>TOTAL COSTS</t>
  </si>
  <si>
    <t>BOTTOM LINE 1 (MACRO-COSTS)</t>
  </si>
  <si>
    <t>BOTTOM LINE 2 ((MEGA+MACRO)-COSTS)</t>
  </si>
  <si>
    <t xml:space="preserve">CONVENTIONAL ROI </t>
  </si>
  <si>
    <t>SOCIETAL 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</si>
</sst>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rgb="FF000000"/>
      <name val="Calibri"/>
    </font>
    <font>
      <sz val="18"/>
      <color rgb="FF000000"/>
      <name val="Calibri"/>
    </font>
    <font>
      <sz val="11"/>
      <name val="Calibri"/>
    </font>
    <font>
      <b/>
      <sz val="11"/>
      <color rgb="FF000000"/>
      <name val="Calibri"/>
    </font>
    <font>
      <b/>
      <sz val="11"/>
      <color rgb="FF3F3F76"/>
      <name val="Calibri"/>
    </font>
    <font>
      <u/>
      <sz val="11"/>
      <color rgb="FF3F3F76"/>
      <name val="Calibri"/>
    </font>
    <font>
      <u/>
      <sz val="11"/>
      <color rgb="FF3F3F76"/>
      <name val="Calibri"/>
    </font>
    <font>
      <sz val="11"/>
      <color rgb="FF3F3F76"/>
      <name val="Calibri"/>
    </font>
    <font>
      <b/>
      <i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5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B2B2B2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medium">
        <color rgb="FF000000"/>
      </top>
      <bottom/>
      <diagonal/>
    </border>
    <border>
      <left style="thin">
        <color rgb="FFB2B2B2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B2B2B2"/>
      </right>
      <top style="medium">
        <color rgb="FF000000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rgb="FF000000"/>
      </top>
      <bottom style="thin">
        <color rgb="FFB2B2B2"/>
      </bottom>
      <diagonal/>
    </border>
    <border>
      <left style="thin">
        <color rgb="FFB2B2B2"/>
      </left>
      <right style="medium">
        <color rgb="FF000000"/>
      </right>
      <top style="medium">
        <color rgb="FF000000"/>
      </top>
      <bottom style="thin">
        <color rgb="FFB2B2B2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rgb="FF000000"/>
      </right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B2B2B2"/>
      </right>
      <top style="thin">
        <color rgb="FFB2B2B2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rgb="FF000000"/>
      </bottom>
      <diagonal/>
    </border>
    <border>
      <left style="thin">
        <color rgb="FFB2B2B2"/>
      </left>
      <right style="medium">
        <color rgb="FF000000"/>
      </right>
      <top style="thin">
        <color rgb="FFB2B2B2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rgb="FF000000"/>
      </right>
      <top/>
      <bottom style="thin">
        <color rgb="FFB2B2B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/>
    <xf numFmtId="0" fontId="4" fillId="2" borderId="10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0" fillId="0" borderId="17" xfId="0" applyFont="1" applyBorder="1"/>
    <xf numFmtId="0" fontId="0" fillId="0" borderId="18" xfId="0" applyFont="1" applyBorder="1"/>
    <xf numFmtId="0" fontId="5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5" xfId="0" applyFont="1" applyBorder="1"/>
    <xf numFmtId="0" fontId="0" fillId="0" borderId="26" xfId="0" applyFont="1" applyBorder="1"/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0" xfId="0" applyFont="1"/>
    <xf numFmtId="0" fontId="0" fillId="0" borderId="46" xfId="0" applyFont="1" applyBorder="1"/>
    <xf numFmtId="0" fontId="3" fillId="0" borderId="47" xfId="0" applyFont="1" applyBorder="1"/>
    <xf numFmtId="3" fontId="0" fillId="0" borderId="47" xfId="0" applyNumberFormat="1" applyFont="1" applyBorder="1"/>
    <xf numFmtId="0" fontId="3" fillId="0" borderId="47" xfId="0" applyFont="1" applyBorder="1" applyAlignment="1">
      <alignment horizontal="center"/>
    </xf>
    <xf numFmtId="0" fontId="8" fillId="0" borderId="44" xfId="0" applyFont="1" applyBorder="1"/>
    <xf numFmtId="3" fontId="8" fillId="0" borderId="44" xfId="0" applyNumberFormat="1" applyFont="1" applyBorder="1" applyAlignment="1">
      <alignment horizontal="center"/>
    </xf>
    <xf numFmtId="3" fontId="0" fillId="0" borderId="48" xfId="0" applyNumberFormat="1" applyFont="1" applyBorder="1"/>
    <xf numFmtId="0" fontId="0" fillId="0" borderId="25" xfId="0" applyFont="1" applyBorder="1" applyAlignment="1">
      <alignment horizontal="left"/>
    </xf>
    <xf numFmtId="3" fontId="0" fillId="0" borderId="25" xfId="0" applyNumberFormat="1" applyFont="1" applyBorder="1"/>
    <xf numFmtId="3" fontId="0" fillId="0" borderId="44" xfId="0" applyNumberFormat="1" applyFont="1" applyBorder="1"/>
    <xf numFmtId="0" fontId="8" fillId="0" borderId="25" xfId="0" applyFont="1" applyBorder="1"/>
    <xf numFmtId="0" fontId="8" fillId="0" borderId="25" xfId="0" applyFont="1" applyBorder="1" applyAlignment="1">
      <alignment horizontal="left"/>
    </xf>
    <xf numFmtId="0" fontId="0" fillId="0" borderId="49" xfId="0" applyFont="1" applyBorder="1" applyAlignment="1">
      <alignment horizontal="left"/>
    </xf>
    <xf numFmtId="3" fontId="0" fillId="0" borderId="49" xfId="0" applyNumberFormat="1" applyFont="1" applyBorder="1"/>
    <xf numFmtId="0" fontId="3" fillId="0" borderId="50" xfId="0" applyFont="1" applyBorder="1"/>
    <xf numFmtId="3" fontId="0" fillId="0" borderId="50" xfId="0" applyNumberFormat="1" applyFont="1" applyBorder="1"/>
    <xf numFmtId="3" fontId="3" fillId="0" borderId="47" xfId="0" applyNumberFormat="1" applyFont="1" applyBorder="1" applyAlignment="1">
      <alignment horizontal="right"/>
    </xf>
    <xf numFmtId="0" fontId="3" fillId="0" borderId="51" xfId="0" applyFont="1" applyBorder="1"/>
    <xf numFmtId="3" fontId="0" fillId="0" borderId="51" xfId="0" applyNumberFormat="1" applyFont="1" applyBorder="1"/>
    <xf numFmtId="3" fontId="3" fillId="0" borderId="47" xfId="0" applyNumberFormat="1" applyFont="1" applyBorder="1"/>
    <xf numFmtId="3" fontId="3" fillId="0" borderId="50" xfId="0" applyNumberFormat="1" applyFont="1" applyBorder="1"/>
    <xf numFmtId="0" fontId="0" fillId="0" borderId="44" xfId="0" applyFont="1" applyBorder="1" applyAlignment="1">
      <alignment horizontal="left"/>
    </xf>
    <xf numFmtId="0" fontId="3" fillId="0" borderId="16" xfId="0" applyFont="1" applyBorder="1" applyAlignment="1">
      <alignment horizontal="center" vertical="center" textRotation="90"/>
    </xf>
    <xf numFmtId="0" fontId="2" fillId="0" borderId="24" xfId="0" applyFont="1" applyBorder="1"/>
    <xf numFmtId="0" fontId="2" fillId="0" borderId="32" xfId="0" applyFont="1" applyBorder="1"/>
    <xf numFmtId="0" fontId="3" fillId="0" borderId="1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" fillId="0" borderId="4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sqref="A1:I1"/>
    </sheetView>
  </sheetViews>
  <sheetFormatPr defaultColWidth="14.42578125" defaultRowHeight="15" customHeight="1"/>
  <cols>
    <col min="1" max="2" width="8.7109375" customWidth="1"/>
    <col min="3" max="3" width="21.7109375" customWidth="1"/>
    <col min="4" max="26" width="8.7109375" customWidth="1"/>
  </cols>
  <sheetData>
    <row r="1" spans="1:13" ht="23.25">
      <c r="A1" s="87" t="s">
        <v>0</v>
      </c>
      <c r="B1" s="82"/>
      <c r="C1" s="82"/>
      <c r="D1" s="82"/>
      <c r="E1" s="82"/>
      <c r="F1" s="82"/>
      <c r="G1" s="82"/>
      <c r="H1" s="82"/>
      <c r="I1" s="82"/>
      <c r="J1" s="1"/>
      <c r="K1" s="1"/>
      <c r="L1" s="1"/>
      <c r="M1" s="1"/>
    </row>
    <row r="2" spans="1:13">
      <c r="A2" s="78" t="s">
        <v>1</v>
      </c>
      <c r="B2" s="79"/>
      <c r="C2" s="80"/>
      <c r="D2" s="84" t="s">
        <v>2</v>
      </c>
      <c r="E2" s="85"/>
      <c r="F2" s="85"/>
      <c r="G2" s="85"/>
      <c r="H2" s="85"/>
      <c r="I2" s="86"/>
    </row>
    <row r="3" spans="1:13" ht="149.25" customHeight="1">
      <c r="A3" s="81"/>
      <c r="B3" s="82"/>
      <c r="C3" s="83"/>
      <c r="D3" s="2" t="s">
        <v>3</v>
      </c>
      <c r="E3" s="3" t="s">
        <v>4</v>
      </c>
      <c r="F3" s="4" t="s">
        <v>5</v>
      </c>
      <c r="G3" s="5" t="s">
        <v>6</v>
      </c>
      <c r="H3" s="6" t="s">
        <v>7</v>
      </c>
      <c r="I3" s="7" t="s">
        <v>8</v>
      </c>
      <c r="J3" s="8"/>
      <c r="K3" s="8"/>
      <c r="L3" s="8"/>
    </row>
    <row r="4" spans="1:13">
      <c r="A4" s="74" t="s">
        <v>9</v>
      </c>
      <c r="B4" s="9">
        <v>1</v>
      </c>
      <c r="C4" s="10" t="s">
        <v>10</v>
      </c>
      <c r="D4" s="11" t="s">
        <v>11</v>
      </c>
      <c r="E4" s="12" t="str">
        <f>HYPERLINK("http://emprenedoria.barcelonactiva.cat/emprenedoria/en/incubacio/incubadores/abf_xifres.jsp","X")</f>
        <v>X</v>
      </c>
      <c r="F4" s="13" t="s">
        <v>11</v>
      </c>
      <c r="G4" s="14" t="s">
        <v>11</v>
      </c>
      <c r="H4" s="15" t="s">
        <v>11</v>
      </c>
      <c r="I4" s="16" t="s">
        <v>11</v>
      </c>
    </row>
    <row r="5" spans="1:13">
      <c r="A5" s="75"/>
      <c r="B5" s="17">
        <v>2</v>
      </c>
      <c r="C5" s="18" t="s">
        <v>12</v>
      </c>
      <c r="D5" s="19" t="s">
        <v>11</v>
      </c>
      <c r="E5" s="20" t="s">
        <v>11</v>
      </c>
      <c r="F5" s="21" t="s">
        <v>11</v>
      </c>
      <c r="G5" s="22" t="s">
        <v>11</v>
      </c>
      <c r="H5" s="23" t="s">
        <v>11</v>
      </c>
      <c r="I5" s="24" t="s">
        <v>11</v>
      </c>
    </row>
    <row r="6" spans="1:13">
      <c r="A6" s="75"/>
      <c r="B6" s="17">
        <v>3</v>
      </c>
      <c r="C6" s="18" t="s">
        <v>13</v>
      </c>
      <c r="D6" s="19" t="s">
        <v>11</v>
      </c>
      <c r="E6" s="20" t="s">
        <v>11</v>
      </c>
      <c r="F6" s="21" t="s">
        <v>11</v>
      </c>
      <c r="G6" s="22" t="s">
        <v>11</v>
      </c>
      <c r="H6" s="23" t="s">
        <v>11</v>
      </c>
      <c r="I6" s="24" t="s">
        <v>11</v>
      </c>
    </row>
    <row r="7" spans="1:13">
      <c r="A7" s="75"/>
      <c r="B7" s="17">
        <v>4</v>
      </c>
      <c r="C7" s="18" t="s">
        <v>14</v>
      </c>
      <c r="D7" s="19" t="s">
        <v>11</v>
      </c>
      <c r="E7" s="20" t="s">
        <v>11</v>
      </c>
      <c r="F7" s="21" t="s">
        <v>11</v>
      </c>
      <c r="G7" s="22" t="s">
        <v>11</v>
      </c>
      <c r="H7" s="23" t="s">
        <v>11</v>
      </c>
      <c r="I7" s="24" t="s">
        <v>11</v>
      </c>
    </row>
    <row r="8" spans="1:13">
      <c r="A8" s="75"/>
      <c r="B8" s="17">
        <v>5</v>
      </c>
      <c r="C8" s="18" t="s">
        <v>15</v>
      </c>
      <c r="D8" s="19" t="s">
        <v>11</v>
      </c>
      <c r="E8" s="20" t="s">
        <v>11</v>
      </c>
      <c r="F8" s="21" t="s">
        <v>11</v>
      </c>
      <c r="G8" s="22" t="s">
        <v>11</v>
      </c>
      <c r="H8" s="23" t="s">
        <v>11</v>
      </c>
      <c r="I8" s="24" t="s">
        <v>11</v>
      </c>
    </row>
    <row r="9" spans="1:13">
      <c r="A9" s="75"/>
      <c r="B9" s="17">
        <v>6</v>
      </c>
      <c r="C9" s="18" t="s">
        <v>16</v>
      </c>
      <c r="D9" s="19" t="s">
        <v>11</v>
      </c>
      <c r="E9" s="20" t="s">
        <v>11</v>
      </c>
      <c r="F9" s="21" t="s">
        <v>11</v>
      </c>
      <c r="G9" s="22" t="s">
        <v>11</v>
      </c>
      <c r="H9" s="23" t="s">
        <v>11</v>
      </c>
      <c r="I9" s="24" t="s">
        <v>11</v>
      </c>
    </row>
    <row r="10" spans="1:13">
      <c r="A10" s="75"/>
      <c r="B10" s="17">
        <v>7</v>
      </c>
      <c r="C10" s="18" t="s">
        <v>17</v>
      </c>
      <c r="D10" s="19" t="s">
        <v>11</v>
      </c>
      <c r="E10" s="20" t="s">
        <v>11</v>
      </c>
      <c r="F10" s="21" t="s">
        <v>11</v>
      </c>
      <c r="G10" s="22" t="s">
        <v>11</v>
      </c>
      <c r="H10" s="23" t="s">
        <v>11</v>
      </c>
      <c r="I10" s="24" t="s">
        <v>11</v>
      </c>
    </row>
    <row r="11" spans="1:13">
      <c r="A11" s="75"/>
      <c r="B11" s="17">
        <v>8</v>
      </c>
      <c r="C11" s="18" t="s">
        <v>18</v>
      </c>
      <c r="D11" s="19" t="s">
        <v>11</v>
      </c>
      <c r="E11" s="20" t="s">
        <v>11</v>
      </c>
      <c r="F11" s="21" t="s">
        <v>11</v>
      </c>
      <c r="G11" s="22" t="s">
        <v>11</v>
      </c>
      <c r="H11" s="23" t="s">
        <v>11</v>
      </c>
      <c r="I11" s="24" t="s">
        <v>11</v>
      </c>
    </row>
    <row r="12" spans="1:13">
      <c r="A12" s="75"/>
      <c r="B12" s="17">
        <v>9</v>
      </c>
      <c r="C12" s="18" t="s">
        <v>19</v>
      </c>
      <c r="D12" s="19" t="s">
        <v>11</v>
      </c>
      <c r="E12" s="20" t="s">
        <v>11</v>
      </c>
      <c r="F12" s="21" t="s">
        <v>11</v>
      </c>
      <c r="G12" s="22" t="s">
        <v>11</v>
      </c>
      <c r="H12" s="23" t="s">
        <v>11</v>
      </c>
      <c r="I12" s="24" t="s">
        <v>11</v>
      </c>
    </row>
    <row r="13" spans="1:13">
      <c r="A13" s="76"/>
      <c r="B13" s="25">
        <v>10</v>
      </c>
      <c r="C13" s="26" t="s">
        <v>20</v>
      </c>
      <c r="D13" s="27" t="s">
        <v>11</v>
      </c>
      <c r="E13" s="28" t="s">
        <v>11</v>
      </c>
      <c r="F13" s="29" t="s">
        <v>11</v>
      </c>
      <c r="G13" s="30" t="s">
        <v>11</v>
      </c>
      <c r="H13" s="31" t="s">
        <v>11</v>
      </c>
      <c r="I13" s="32" t="s">
        <v>11</v>
      </c>
    </row>
    <row r="14" spans="1:13">
      <c r="A14" s="77" t="s">
        <v>21</v>
      </c>
      <c r="B14" s="9">
        <v>11</v>
      </c>
      <c r="C14" s="10" t="s">
        <v>22</v>
      </c>
      <c r="D14" s="33" t="s">
        <v>23</v>
      </c>
      <c r="E14" s="34" t="s">
        <v>23</v>
      </c>
      <c r="F14" s="35" t="s">
        <v>23</v>
      </c>
      <c r="G14" s="36" t="s">
        <v>23</v>
      </c>
      <c r="H14" s="37" t="s">
        <v>23</v>
      </c>
      <c r="I14" s="38" t="s">
        <v>23</v>
      </c>
    </row>
    <row r="15" spans="1:13">
      <c r="A15" s="75"/>
      <c r="B15" s="17">
        <v>12</v>
      </c>
      <c r="C15" s="18" t="s">
        <v>24</v>
      </c>
      <c r="D15" s="39" t="s">
        <v>23</v>
      </c>
      <c r="E15" s="40" t="s">
        <v>23</v>
      </c>
      <c r="F15" s="41" t="s">
        <v>23</v>
      </c>
      <c r="G15" s="42" t="s">
        <v>23</v>
      </c>
      <c r="H15" s="43" t="s">
        <v>25</v>
      </c>
      <c r="I15" s="44" t="s">
        <v>25</v>
      </c>
    </row>
    <row r="16" spans="1:13">
      <c r="A16" s="76"/>
      <c r="B16" s="25">
        <v>13</v>
      </c>
      <c r="C16" s="26" t="s">
        <v>26</v>
      </c>
      <c r="D16" s="45" t="s">
        <v>27</v>
      </c>
      <c r="E16" s="46" t="s">
        <v>27</v>
      </c>
      <c r="F16" s="47" t="s">
        <v>27</v>
      </c>
      <c r="G16" s="48" t="s">
        <v>23</v>
      </c>
      <c r="H16" s="49" t="s">
        <v>25</v>
      </c>
      <c r="I16" s="50" t="s">
        <v>25</v>
      </c>
    </row>
  </sheetData>
  <mergeCells count="5">
    <mergeCell ref="A4:A13"/>
    <mergeCell ref="A14:A16"/>
    <mergeCell ref="A2:C3"/>
    <mergeCell ref="D2:I2"/>
    <mergeCell ref="A1:I1"/>
  </mergeCells>
  <hyperlinks>
    <hyperlink ref="D4" location="Barrio 31!A1" display="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defaultColWidth="14.42578125" defaultRowHeight="15" customHeight="1"/>
  <cols>
    <col min="1" max="1" width="8.7109375" customWidth="1"/>
    <col min="2" max="2" width="40.85546875" customWidth="1"/>
    <col min="3" max="3" width="9.28515625" customWidth="1"/>
    <col min="4" max="5" width="10.42578125" customWidth="1"/>
    <col min="6" max="8" width="11.5703125" customWidth="1"/>
    <col min="9" max="26" width="8.7109375" customWidth="1"/>
  </cols>
  <sheetData>
    <row r="1" spans="1:8">
      <c r="A1" s="51"/>
      <c r="B1" s="51"/>
      <c r="C1" s="51"/>
    </row>
    <row r="2" spans="1:8">
      <c r="A2" s="51"/>
      <c r="B2" s="52"/>
      <c r="C2" s="52"/>
      <c r="D2" s="88" t="s">
        <v>28</v>
      </c>
      <c r="E2" s="89"/>
      <c r="F2" s="89"/>
      <c r="G2" s="89"/>
      <c r="H2" s="89"/>
    </row>
    <row r="3" spans="1:8">
      <c r="B3" s="53" t="s">
        <v>29</v>
      </c>
      <c r="C3" s="54"/>
      <c r="D3" s="55">
        <v>1</v>
      </c>
      <c r="E3" s="55">
        <v>2</v>
      </c>
      <c r="F3" s="55">
        <v>3</v>
      </c>
      <c r="G3" s="55">
        <v>4</v>
      </c>
      <c r="H3" s="55">
        <v>5</v>
      </c>
    </row>
    <row r="4" spans="1:8">
      <c r="B4" s="56" t="s">
        <v>30</v>
      </c>
      <c r="C4" s="57" t="s">
        <v>31</v>
      </c>
      <c r="D4" s="58">
        <v>2000</v>
      </c>
      <c r="E4" s="58">
        <f t="shared" ref="E4:H4" si="0">(D4*1.5)</f>
        <v>3000</v>
      </c>
      <c r="F4" s="58">
        <f t="shared" si="0"/>
        <v>4500</v>
      </c>
      <c r="G4" s="58">
        <f t="shared" si="0"/>
        <v>6750</v>
      </c>
      <c r="H4" s="58">
        <f t="shared" si="0"/>
        <v>10125</v>
      </c>
    </row>
    <row r="5" spans="1:8">
      <c r="B5" s="59" t="s">
        <v>32</v>
      </c>
      <c r="C5" s="60">
        <v>800</v>
      </c>
      <c r="D5" s="61">
        <f t="shared" ref="D5:H5" si="1">($C$5*D4)</f>
        <v>1600000</v>
      </c>
      <c r="E5" s="61">
        <f t="shared" si="1"/>
        <v>2400000</v>
      </c>
      <c r="F5" s="61">
        <f t="shared" si="1"/>
        <v>3600000</v>
      </c>
      <c r="G5" s="61">
        <f t="shared" si="1"/>
        <v>5400000</v>
      </c>
      <c r="H5" s="61">
        <f t="shared" si="1"/>
        <v>8100000</v>
      </c>
    </row>
    <row r="6" spans="1:8">
      <c r="B6" s="59" t="s">
        <v>33</v>
      </c>
      <c r="C6" s="60">
        <v>600</v>
      </c>
      <c r="D6" s="61">
        <f t="shared" ref="D6:H6" si="2">($C$6*D4)</f>
        <v>1200000</v>
      </c>
      <c r="E6" s="61">
        <f t="shared" si="2"/>
        <v>1800000</v>
      </c>
      <c r="F6" s="61">
        <f t="shared" si="2"/>
        <v>2700000</v>
      </c>
      <c r="G6" s="61">
        <f t="shared" si="2"/>
        <v>4050000</v>
      </c>
      <c r="H6" s="61">
        <f t="shared" si="2"/>
        <v>6075000</v>
      </c>
    </row>
    <row r="7" spans="1:8">
      <c r="B7" s="59" t="s">
        <v>34</v>
      </c>
      <c r="C7" s="60">
        <v>450</v>
      </c>
      <c r="D7" s="60">
        <f t="shared" ref="D7:H7" si="3">($C$7*D4)</f>
        <v>900000</v>
      </c>
      <c r="E7" s="60">
        <f t="shared" si="3"/>
        <v>1350000</v>
      </c>
      <c r="F7" s="60">
        <f t="shared" si="3"/>
        <v>2025000</v>
      </c>
      <c r="G7" s="60">
        <f t="shared" si="3"/>
        <v>3037500</v>
      </c>
      <c r="H7" s="60">
        <f t="shared" si="3"/>
        <v>4556250</v>
      </c>
    </row>
    <row r="8" spans="1:8">
      <c r="B8" s="59" t="s">
        <v>35</v>
      </c>
      <c r="C8" s="60">
        <v>200</v>
      </c>
      <c r="D8" s="60">
        <f t="shared" ref="D8:H8" si="4">($C$8*D4)</f>
        <v>400000</v>
      </c>
      <c r="E8" s="60">
        <f t="shared" si="4"/>
        <v>600000</v>
      </c>
      <c r="F8" s="60">
        <f t="shared" si="4"/>
        <v>900000</v>
      </c>
      <c r="G8" s="60">
        <f t="shared" si="4"/>
        <v>1350000</v>
      </c>
      <c r="H8" s="60">
        <f t="shared" si="4"/>
        <v>2025000</v>
      </c>
    </row>
    <row r="9" spans="1:8">
      <c r="B9" s="59" t="s">
        <v>36</v>
      </c>
      <c r="C9" s="60">
        <v>300</v>
      </c>
      <c r="D9" s="60">
        <f t="shared" ref="D9:H9" si="5">($C$9*D4)</f>
        <v>600000</v>
      </c>
      <c r="E9" s="60">
        <f t="shared" si="5"/>
        <v>900000</v>
      </c>
      <c r="F9" s="60">
        <f t="shared" si="5"/>
        <v>1350000</v>
      </c>
      <c r="G9" s="60">
        <f t="shared" si="5"/>
        <v>2025000</v>
      </c>
      <c r="H9" s="60">
        <f t="shared" si="5"/>
        <v>3037500</v>
      </c>
    </row>
    <row r="10" spans="1:8">
      <c r="B10" s="62" t="s">
        <v>37</v>
      </c>
      <c r="C10" s="60"/>
      <c r="D10" s="60">
        <v>10</v>
      </c>
      <c r="E10" s="60">
        <f t="shared" ref="E10:H10" si="6">(D10*1.2)</f>
        <v>12</v>
      </c>
      <c r="F10" s="60">
        <f t="shared" si="6"/>
        <v>14.399999999999999</v>
      </c>
      <c r="G10" s="60">
        <f t="shared" si="6"/>
        <v>17.279999999999998</v>
      </c>
      <c r="H10" s="60">
        <f t="shared" si="6"/>
        <v>20.735999999999997</v>
      </c>
    </row>
    <row r="11" spans="1:8">
      <c r="B11" s="59" t="s">
        <v>38</v>
      </c>
      <c r="C11" s="60"/>
      <c r="D11" s="60">
        <f t="shared" ref="D11:H11" si="7">(20000*D10)</f>
        <v>200000</v>
      </c>
      <c r="E11" s="60">
        <f t="shared" si="7"/>
        <v>240000</v>
      </c>
      <c r="F11" s="60">
        <f t="shared" si="7"/>
        <v>288000</v>
      </c>
      <c r="G11" s="60">
        <f t="shared" si="7"/>
        <v>345599.99999999994</v>
      </c>
      <c r="H11" s="60">
        <f t="shared" si="7"/>
        <v>414719.99999999994</v>
      </c>
    </row>
    <row r="12" spans="1:8">
      <c r="B12" s="63" t="s">
        <v>39</v>
      </c>
      <c r="C12" s="60"/>
      <c r="D12" s="60"/>
      <c r="E12" s="60"/>
      <c r="F12" s="60"/>
      <c r="G12" s="60"/>
      <c r="H12" s="60"/>
    </row>
    <row r="13" spans="1:8">
      <c r="B13" s="59" t="s">
        <v>40</v>
      </c>
      <c r="C13" s="60"/>
      <c r="D13" s="60">
        <v>200000</v>
      </c>
      <c r="E13" s="60">
        <f t="shared" ref="E13:H13" si="8">(D13*1.1)</f>
        <v>220000.00000000003</v>
      </c>
      <c r="F13" s="60">
        <f t="shared" si="8"/>
        <v>242000.00000000006</v>
      </c>
      <c r="G13" s="60">
        <f t="shared" si="8"/>
        <v>266200.00000000006</v>
      </c>
      <c r="H13" s="60">
        <f t="shared" si="8"/>
        <v>292820.00000000012</v>
      </c>
    </row>
    <row r="14" spans="1:8">
      <c r="B14" s="59" t="s">
        <v>41</v>
      </c>
      <c r="C14" s="60"/>
      <c r="D14" s="60">
        <v>200000</v>
      </c>
      <c r="E14" s="60">
        <f t="shared" ref="E14:H14" si="9">(D14*1.2)</f>
        <v>240000</v>
      </c>
      <c r="F14" s="60">
        <f t="shared" si="9"/>
        <v>288000</v>
      </c>
      <c r="G14" s="60">
        <f t="shared" si="9"/>
        <v>345600</v>
      </c>
      <c r="H14" s="60">
        <f t="shared" si="9"/>
        <v>414720</v>
      </c>
    </row>
    <row r="15" spans="1:8">
      <c r="B15" s="59" t="s">
        <v>42</v>
      </c>
      <c r="C15" s="60"/>
      <c r="D15" s="60">
        <v>200000</v>
      </c>
      <c r="E15" s="60">
        <f t="shared" ref="E15:H15" si="10">(D15*1.2)</f>
        <v>240000</v>
      </c>
      <c r="F15" s="60">
        <f t="shared" si="10"/>
        <v>288000</v>
      </c>
      <c r="G15" s="60">
        <f t="shared" si="10"/>
        <v>345600</v>
      </c>
      <c r="H15" s="60">
        <f t="shared" si="10"/>
        <v>414720</v>
      </c>
    </row>
    <row r="16" spans="1:8">
      <c r="B16" s="62" t="s">
        <v>43</v>
      </c>
      <c r="C16" s="60"/>
      <c r="D16" s="60"/>
      <c r="E16" s="60"/>
      <c r="F16" s="60"/>
      <c r="G16" s="60"/>
      <c r="H16" s="60"/>
    </row>
    <row r="17" spans="2:8">
      <c r="B17" s="59" t="s">
        <v>44</v>
      </c>
      <c r="C17" s="60">
        <v>35000</v>
      </c>
      <c r="D17" s="60">
        <f t="shared" ref="D17:D18" si="11">(C17*12)</f>
        <v>420000</v>
      </c>
      <c r="E17" s="60">
        <f t="shared" ref="E17:H17" si="12">(D17*1.2)</f>
        <v>504000</v>
      </c>
      <c r="F17" s="60">
        <f t="shared" si="12"/>
        <v>604800</v>
      </c>
      <c r="G17" s="60">
        <f t="shared" si="12"/>
        <v>725760</v>
      </c>
      <c r="H17" s="60">
        <f t="shared" si="12"/>
        <v>870912</v>
      </c>
    </row>
    <row r="18" spans="2:8">
      <c r="B18" s="59" t="s">
        <v>45</v>
      </c>
      <c r="C18" s="60">
        <v>20000</v>
      </c>
      <c r="D18" s="60">
        <f t="shared" si="11"/>
        <v>240000</v>
      </c>
      <c r="E18" s="60">
        <f t="shared" ref="E18:H18" si="13">(D18*1.2)</f>
        <v>288000</v>
      </c>
      <c r="F18" s="60">
        <f t="shared" si="13"/>
        <v>345600</v>
      </c>
      <c r="G18" s="60">
        <f t="shared" si="13"/>
        <v>414720</v>
      </c>
      <c r="H18" s="60">
        <f t="shared" si="13"/>
        <v>497664</v>
      </c>
    </row>
    <row r="19" spans="2:8">
      <c r="B19" s="59" t="s">
        <v>46</v>
      </c>
      <c r="C19" s="60">
        <v>0.25</v>
      </c>
      <c r="D19" s="60">
        <f>((D23+D5)*$C$19)</f>
        <v>475000</v>
      </c>
      <c r="E19" s="60">
        <f>(D19*1.1)</f>
        <v>522500.00000000006</v>
      </c>
      <c r="F19" s="60">
        <f t="shared" ref="F19:H19" si="14">(E19*1.2)</f>
        <v>627000</v>
      </c>
      <c r="G19" s="60">
        <f t="shared" si="14"/>
        <v>752400</v>
      </c>
      <c r="H19" s="60">
        <f t="shared" si="14"/>
        <v>902880</v>
      </c>
    </row>
    <row r="20" spans="2:8">
      <c r="B20" s="64" t="s">
        <v>47</v>
      </c>
      <c r="C20" s="65">
        <v>5000</v>
      </c>
      <c r="D20" s="65">
        <v>150000</v>
      </c>
      <c r="E20" s="65">
        <f t="shared" ref="E20:H20" si="15">(D20*1.5)</f>
        <v>225000</v>
      </c>
      <c r="F20" s="65">
        <f t="shared" si="15"/>
        <v>337500</v>
      </c>
      <c r="G20" s="65">
        <f t="shared" si="15"/>
        <v>506250</v>
      </c>
      <c r="H20" s="65">
        <f t="shared" si="15"/>
        <v>759375</v>
      </c>
    </row>
    <row r="21" spans="2:8">
      <c r="B21" s="66" t="s">
        <v>48</v>
      </c>
      <c r="C21" s="67"/>
      <c r="D21" s="68">
        <f t="shared" ref="D21:H21" si="16">SUM(D4:D20)</f>
        <v>6787010</v>
      </c>
      <c r="E21" s="68">
        <f t="shared" si="16"/>
        <v>9532512</v>
      </c>
      <c r="F21" s="68">
        <f t="shared" si="16"/>
        <v>13600414.4</v>
      </c>
      <c r="G21" s="68">
        <f t="shared" si="16"/>
        <v>19571397.280000001</v>
      </c>
      <c r="H21" s="68">
        <f t="shared" si="16"/>
        <v>28371706.736000001</v>
      </c>
    </row>
    <row r="22" spans="2:8">
      <c r="B22" s="69" t="s">
        <v>49</v>
      </c>
      <c r="C22" s="70"/>
      <c r="D22" s="70"/>
      <c r="E22" s="70"/>
      <c r="F22" s="70"/>
      <c r="G22" s="70"/>
      <c r="H22" s="70"/>
    </row>
    <row r="23" spans="2:8">
      <c r="B23" s="59" t="s">
        <v>32</v>
      </c>
      <c r="C23" s="60"/>
      <c r="D23" s="60">
        <v>300000</v>
      </c>
      <c r="E23" s="60">
        <f t="shared" ref="E23:H23" si="17">(D23*1.1)</f>
        <v>330000</v>
      </c>
      <c r="F23" s="60">
        <f t="shared" si="17"/>
        <v>363000.00000000006</v>
      </c>
      <c r="G23" s="60">
        <f t="shared" si="17"/>
        <v>399300.00000000012</v>
      </c>
      <c r="H23" s="60">
        <f t="shared" si="17"/>
        <v>439230.00000000017</v>
      </c>
    </row>
    <row r="24" spans="2:8">
      <c r="B24" s="64" t="s">
        <v>33</v>
      </c>
      <c r="C24" s="65"/>
      <c r="D24" s="65">
        <v>120000</v>
      </c>
      <c r="E24" s="60">
        <f t="shared" ref="E24:H24" si="18">(D24*1.1)</f>
        <v>132000</v>
      </c>
      <c r="F24" s="60">
        <f t="shared" si="18"/>
        <v>145200</v>
      </c>
      <c r="G24" s="60">
        <f t="shared" si="18"/>
        <v>159720</v>
      </c>
      <c r="H24" s="60">
        <f t="shared" si="18"/>
        <v>175692</v>
      </c>
    </row>
    <row r="25" spans="2:8">
      <c r="B25" s="53" t="s">
        <v>50</v>
      </c>
      <c r="C25" s="71"/>
      <c r="D25" s="68">
        <f t="shared" ref="D25:H25" si="19">SUM(D22:D24)</f>
        <v>420000</v>
      </c>
      <c r="E25" s="68">
        <f t="shared" si="19"/>
        <v>462000</v>
      </c>
      <c r="F25" s="68">
        <f t="shared" si="19"/>
        <v>508200.00000000006</v>
      </c>
      <c r="G25" s="68">
        <f t="shared" si="19"/>
        <v>559020.00000000012</v>
      </c>
      <c r="H25" s="68">
        <f t="shared" si="19"/>
        <v>614922.00000000023</v>
      </c>
    </row>
    <row r="26" spans="2:8">
      <c r="B26" s="66" t="s">
        <v>51</v>
      </c>
      <c r="C26" s="72"/>
      <c r="D26" s="72"/>
      <c r="E26" s="72"/>
      <c r="F26" s="72"/>
      <c r="G26" s="72"/>
      <c r="H26" s="72"/>
    </row>
    <row r="27" spans="2:8">
      <c r="B27" s="73" t="s">
        <v>52</v>
      </c>
      <c r="C27" s="61"/>
      <c r="D27" s="61">
        <v>2000</v>
      </c>
      <c r="E27" s="61">
        <f t="shared" ref="E27:H27" si="20">(D27*1.5)</f>
        <v>3000</v>
      </c>
      <c r="F27" s="61">
        <f t="shared" si="20"/>
        <v>4500</v>
      </c>
      <c r="G27" s="61">
        <f t="shared" si="20"/>
        <v>6750</v>
      </c>
      <c r="H27" s="61">
        <f t="shared" si="20"/>
        <v>10125</v>
      </c>
    </row>
    <row r="28" spans="2:8">
      <c r="B28" s="64" t="s">
        <v>53</v>
      </c>
      <c r="C28" s="65"/>
      <c r="D28" s="65">
        <v>450</v>
      </c>
      <c r="E28" s="61">
        <f t="shared" ref="E28:H28" si="21">(D28*1.5)</f>
        <v>675</v>
      </c>
      <c r="F28" s="61">
        <f t="shared" si="21"/>
        <v>1012.5</v>
      </c>
      <c r="G28" s="61">
        <f t="shared" si="21"/>
        <v>1518.75</v>
      </c>
      <c r="H28" s="61">
        <f t="shared" si="21"/>
        <v>2278.125</v>
      </c>
    </row>
    <row r="29" spans="2:8">
      <c r="B29" s="53" t="s">
        <v>54</v>
      </c>
      <c r="C29" s="71"/>
      <c r="D29" s="71"/>
      <c r="E29" s="71"/>
      <c r="F29" s="71"/>
      <c r="G29" s="71"/>
      <c r="H29" s="71"/>
    </row>
    <row r="30" spans="2:8">
      <c r="B30" s="73" t="s">
        <v>55</v>
      </c>
      <c r="C30" s="61"/>
      <c r="D30" s="61">
        <v>15000</v>
      </c>
      <c r="E30" s="61">
        <f>(D30*1.03)</f>
        <v>15450</v>
      </c>
      <c r="F30" s="61">
        <v>15001</v>
      </c>
      <c r="G30" s="61">
        <f>(F30*1.03)</f>
        <v>15451.03</v>
      </c>
      <c r="H30" s="61">
        <v>15002</v>
      </c>
    </row>
    <row r="31" spans="2:8">
      <c r="B31" s="64" t="s">
        <v>56</v>
      </c>
      <c r="C31" s="65"/>
      <c r="D31" s="65">
        <f t="shared" ref="D31:H31" si="22">((D27+D28)*20)</f>
        <v>49000</v>
      </c>
      <c r="E31" s="65">
        <f t="shared" si="22"/>
        <v>73500</v>
      </c>
      <c r="F31" s="65">
        <f t="shared" si="22"/>
        <v>110250</v>
      </c>
      <c r="G31" s="65">
        <f t="shared" si="22"/>
        <v>165375</v>
      </c>
      <c r="H31" s="65">
        <f t="shared" si="22"/>
        <v>248062.5</v>
      </c>
    </row>
    <row r="32" spans="2:8">
      <c r="B32" s="66" t="s">
        <v>57</v>
      </c>
      <c r="C32" s="72"/>
      <c r="D32" s="72">
        <f t="shared" ref="D32:H32" si="23">SUM(D30:D31)</f>
        <v>64000</v>
      </c>
      <c r="E32" s="72">
        <f t="shared" si="23"/>
        <v>88950</v>
      </c>
      <c r="F32" s="72">
        <f t="shared" si="23"/>
        <v>125251</v>
      </c>
      <c r="G32" s="72">
        <f t="shared" si="23"/>
        <v>180826.03</v>
      </c>
      <c r="H32" s="72">
        <f t="shared" si="23"/>
        <v>263064.5</v>
      </c>
    </row>
    <row r="33" spans="2:8">
      <c r="B33" s="66" t="s">
        <v>58</v>
      </c>
      <c r="C33" s="72"/>
      <c r="D33" s="72">
        <f t="shared" ref="D33:H33" si="24">(D25-D32)</f>
        <v>356000</v>
      </c>
      <c r="E33" s="72">
        <f t="shared" si="24"/>
        <v>373050</v>
      </c>
      <c r="F33" s="72">
        <f t="shared" si="24"/>
        <v>382949.00000000006</v>
      </c>
      <c r="G33" s="72">
        <f t="shared" si="24"/>
        <v>378193.97000000009</v>
      </c>
      <c r="H33" s="72">
        <f t="shared" si="24"/>
        <v>351857.50000000023</v>
      </c>
    </row>
    <row r="34" spans="2:8">
      <c r="B34" s="66" t="s">
        <v>59</v>
      </c>
      <c r="C34" s="72"/>
      <c r="D34" s="72">
        <f t="shared" ref="D34:H34" si="25">((D21+D25)-D32)</f>
        <v>7143010</v>
      </c>
      <c r="E34" s="72">
        <f t="shared" si="25"/>
        <v>9905562</v>
      </c>
      <c r="F34" s="72">
        <f t="shared" si="25"/>
        <v>13983363.4</v>
      </c>
      <c r="G34" s="72">
        <f t="shared" si="25"/>
        <v>19949591.25</v>
      </c>
      <c r="H34" s="72">
        <f t="shared" si="25"/>
        <v>28723564.236000001</v>
      </c>
    </row>
    <row r="35" spans="2:8">
      <c r="B35" s="66" t="s">
        <v>60</v>
      </c>
      <c r="C35" s="72"/>
      <c r="D35" s="72">
        <f t="shared" ref="D35:H35" si="26">(D33/D32)</f>
        <v>5.5625</v>
      </c>
      <c r="E35" s="72">
        <f t="shared" si="26"/>
        <v>4.1939291736930864</v>
      </c>
      <c r="F35" s="72">
        <f t="shared" si="26"/>
        <v>3.0574526351087021</v>
      </c>
      <c r="G35" s="72">
        <f t="shared" si="26"/>
        <v>2.0914796945992791</v>
      </c>
      <c r="H35" s="72">
        <f t="shared" si="26"/>
        <v>1.3375331905293197</v>
      </c>
    </row>
    <row r="36" spans="2:8">
      <c r="B36" s="53" t="s">
        <v>61</v>
      </c>
      <c r="C36" s="71"/>
      <c r="D36" s="71">
        <f t="shared" ref="D36:H36" si="27">(D34/D32)</f>
        <v>111.60953125</v>
      </c>
      <c r="E36" s="71">
        <f t="shared" si="27"/>
        <v>111.36101180438449</v>
      </c>
      <c r="F36" s="71">
        <f t="shared" si="27"/>
        <v>111.64272860096926</v>
      </c>
      <c r="G36" s="71">
        <f t="shared" si="27"/>
        <v>110.32477597390155</v>
      </c>
      <c r="H36" s="71">
        <f t="shared" si="27"/>
        <v>109.18829502270356</v>
      </c>
    </row>
  </sheetData>
  <mergeCells count="1">
    <mergeCell ref="D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Barrio 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2018-02-01T01:22:17Z</dcterms:created>
  <dcterms:modified xsi:type="dcterms:W3CDTF">2018-02-01T01:22:17Z</dcterms:modified>
</cp:coreProperties>
</file>